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130" windowHeight="1176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4"/>
  <c r="T3"/>
  <c r="P4"/>
  <c r="P5"/>
  <c r="P6"/>
  <c r="P7"/>
  <c r="P8"/>
  <c r="P3"/>
  <c r="O13" i="3"/>
  <c r="L4" i="4" l="1"/>
  <c r="L5"/>
  <c r="L6"/>
  <c r="L7"/>
  <c r="L8"/>
  <c r="L3"/>
  <c r="W4" i="1"/>
  <c r="X4"/>
  <c r="V4"/>
  <c r="R9"/>
  <c r="X3"/>
  <c r="W3"/>
  <c r="V3"/>
  <c r="V5" l="1"/>
  <c r="W5"/>
  <c r="X5"/>
  <c r="E10"/>
  <c r="B5"/>
  <c r="B6"/>
  <c r="B7"/>
  <c r="B3"/>
  <c r="B4"/>
  <c r="Y5" l="1"/>
  <c r="N13"/>
  <c r="F28" l="1"/>
  <c r="F33" l="1"/>
  <c r="F32"/>
  <c r="F30"/>
  <c r="H28" s="1" a="1"/>
  <c r="H28" s="1"/>
  <c r="F29"/>
  <c r="F31"/>
  <c r="H31" l="1" a="1"/>
  <c r="H31" s="1"/>
  <c r="H29" a="1"/>
  <c r="H29" s="1"/>
  <c r="J29" a="1"/>
  <c r="J29" s="1"/>
  <c r="J30" a="1"/>
  <c r="J30" s="1"/>
  <c r="J31" a="1"/>
  <c r="J31" s="1"/>
  <c r="I31" a="1"/>
  <c r="I31" s="1"/>
  <c r="I28" a="1"/>
  <c r="I28" s="1"/>
  <c r="I30" a="1"/>
  <c r="I30" s="1"/>
  <c r="H32" a="1"/>
  <c r="H32" s="1"/>
  <c r="H30" a="1"/>
  <c r="H30" s="1"/>
  <c r="J28" a="1"/>
  <c r="J28" s="1"/>
  <c r="I29" a="1"/>
  <c r="I29" s="1"/>
  <c r="J32" a="1"/>
  <c r="J32" s="1"/>
  <c r="I32" a="1"/>
  <c r="I32" s="1"/>
  <c r="H10" i="3"/>
  <c r="H11"/>
  <c r="H12"/>
  <c r="H13"/>
  <c r="H14"/>
  <c r="H15"/>
  <c r="H16"/>
  <c r="H17"/>
  <c r="H18"/>
  <c r="H19"/>
  <c r="G10"/>
  <c r="G11"/>
  <c r="G12"/>
  <c r="G13"/>
  <c r="G14"/>
  <c r="G15"/>
  <c r="G16"/>
  <c r="G17"/>
  <c r="G18"/>
  <c r="G19"/>
  <c r="H8"/>
  <c r="H9"/>
  <c r="H7"/>
  <c r="G8"/>
  <c r="G9"/>
  <c r="G7"/>
  <c r="N6" i="2" l="1"/>
  <c r="N7"/>
  <c r="N8"/>
  <c r="N9"/>
  <c r="N10"/>
  <c r="N11"/>
  <c r="N12"/>
  <c r="N5"/>
  <c r="J18"/>
  <c r="J19"/>
  <c r="J20"/>
  <c r="J21"/>
  <c r="J22"/>
  <c r="J17"/>
  <c r="I18"/>
  <c r="I19"/>
  <c r="I20"/>
  <c r="I21"/>
  <c r="I22"/>
  <c r="I17"/>
  <c r="H18"/>
  <c r="H19"/>
  <c r="H20"/>
  <c r="H21"/>
  <c r="H22"/>
  <c r="H17"/>
  <c r="G18"/>
  <c r="G19"/>
  <c r="G20"/>
  <c r="G21"/>
  <c r="G22"/>
  <c r="G17"/>
  <c r="J7"/>
  <c r="J8"/>
  <c r="J9"/>
  <c r="J10"/>
  <c r="J11"/>
  <c r="J6"/>
  <c r="I7"/>
  <c r="I8"/>
  <c r="I9"/>
  <c r="I10"/>
  <c r="I11"/>
  <c r="I6"/>
  <c r="H7"/>
  <c r="H8"/>
  <c r="H9"/>
  <c r="H10"/>
  <c r="H11"/>
  <c r="H6"/>
  <c r="G7"/>
  <c r="G8"/>
  <c r="G9"/>
  <c r="G10"/>
  <c r="G11"/>
  <c r="G6"/>
  <c r="E16" i="1"/>
  <c r="E17"/>
  <c r="E18"/>
  <c r="E19"/>
  <c r="E20"/>
  <c r="E15"/>
  <c r="H12" i="2" l="1"/>
  <c r="J12"/>
  <c r="G12"/>
  <c r="I12"/>
  <c r="G23"/>
  <c r="H23"/>
  <c r="M3" i="1"/>
  <c r="M4"/>
  <c r="M5"/>
  <c r="M2"/>
  <c r="I23" i="2" l="1"/>
  <c r="J23"/>
  <c r="B2" i="1"/>
</calcChain>
</file>

<file path=xl/sharedStrings.xml><?xml version="1.0" encoding="utf-8"?>
<sst xmlns="http://schemas.openxmlformats.org/spreadsheetml/2006/main" count="300" uniqueCount="110">
  <si>
    <t>항목</t>
    <phoneticPr fontId="1" type="noConversion"/>
  </si>
  <si>
    <t>번호</t>
    <phoneticPr fontId="1" type="noConversion"/>
  </si>
  <si>
    <t>찾는 항목</t>
    <phoneticPr fontId="1" type="noConversion"/>
  </si>
  <si>
    <t>주소</t>
    <phoneticPr fontId="1" type="noConversion"/>
  </si>
  <si>
    <t>방탄</t>
    <phoneticPr fontId="1" type="noConversion"/>
  </si>
  <si>
    <t>블랙핑크</t>
    <phoneticPr fontId="1" type="noConversion"/>
  </si>
  <si>
    <t>와이즈</t>
    <phoneticPr fontId="1" type="noConversion"/>
  </si>
  <si>
    <t>인스티즈</t>
    <phoneticPr fontId="1" type="noConversion"/>
  </si>
  <si>
    <t>스테이시</t>
    <phoneticPr fontId="1" type="noConversion"/>
  </si>
  <si>
    <t>에스파</t>
    <phoneticPr fontId="1" type="noConversion"/>
  </si>
  <si>
    <t>스페이시</t>
    <phoneticPr fontId="1" type="noConversion"/>
  </si>
  <si>
    <t>팀명</t>
    <phoneticPr fontId="1" type="noConversion"/>
  </si>
  <si>
    <t>부산</t>
    <phoneticPr fontId="1" type="noConversion"/>
  </si>
  <si>
    <t>서울</t>
    <phoneticPr fontId="1" type="noConversion"/>
  </si>
  <si>
    <t>미국</t>
    <phoneticPr fontId="1" type="noConversion"/>
  </si>
  <si>
    <t>제품명</t>
  </si>
  <si>
    <t>수량</t>
  </si>
  <si>
    <t>와이즈</t>
  </si>
  <si>
    <t>확인</t>
    <phoneticPr fontId="1" type="noConversion"/>
  </si>
  <si>
    <t>배열수식 이므로 입력시 CTRL+SHIFT+ENTER를 쳐서 입력해 주세요~</t>
    <phoneticPr fontId="1" type="noConversion"/>
  </si>
  <si>
    <t>인천</t>
    <phoneticPr fontId="1" type="noConversion"/>
  </si>
  <si>
    <t>SUMIFS</t>
    <phoneticPr fontId="1" type="noConversion"/>
  </si>
  <si>
    <t>SUMIF</t>
    <phoneticPr fontId="1" type="noConversion"/>
  </si>
  <si>
    <t>SUMPRODUCT</t>
    <phoneticPr fontId="1" type="noConversion"/>
  </si>
  <si>
    <t>A</t>
    <phoneticPr fontId="1" type="noConversion"/>
  </si>
  <si>
    <t>B</t>
    <phoneticPr fontId="1" type="noConversion"/>
  </si>
  <si>
    <t>C</t>
  </si>
  <si>
    <t>C</t>
    <phoneticPr fontId="1" type="noConversion"/>
  </si>
  <si>
    <t>이름</t>
  </si>
  <si>
    <t>국어</t>
    <phoneticPr fontId="1" type="noConversion"/>
  </si>
  <si>
    <t>영어</t>
    <phoneticPr fontId="1" type="noConversion"/>
  </si>
  <si>
    <t>수학</t>
    <phoneticPr fontId="1" type="noConversion"/>
  </si>
  <si>
    <t>과학</t>
    <phoneticPr fontId="1" type="noConversion"/>
  </si>
  <si>
    <t>합계</t>
    <phoneticPr fontId="1" type="noConversion"/>
  </si>
  <si>
    <t>과학</t>
  </si>
  <si>
    <t>유럽</t>
  </si>
  <si>
    <t>BB</t>
  </si>
  <si>
    <t>인천</t>
    <phoneticPr fontId="1" type="noConversion"/>
  </si>
  <si>
    <t>미국</t>
    <phoneticPr fontId="1" type="noConversion"/>
  </si>
  <si>
    <t>유럽</t>
    <phoneticPr fontId="1" type="noConversion"/>
  </si>
  <si>
    <t>울산</t>
    <phoneticPr fontId="1" type="noConversion"/>
  </si>
  <si>
    <t>INDEX</t>
    <phoneticPr fontId="1" type="noConversion"/>
  </si>
  <si>
    <t>팀명</t>
    <phoneticPr fontId="4" type="noConversion"/>
  </si>
  <si>
    <t>공연날짜</t>
    <phoneticPr fontId="4" type="noConversion"/>
  </si>
  <si>
    <t>장소</t>
    <phoneticPr fontId="4" type="noConversion"/>
  </si>
  <si>
    <t>참석인원</t>
    <phoneticPr fontId="4" type="noConversion"/>
  </si>
  <si>
    <t>팀명</t>
    <phoneticPr fontId="1" type="noConversion"/>
  </si>
  <si>
    <t>날짜</t>
    <phoneticPr fontId="1" type="noConversion"/>
  </si>
  <si>
    <t>방탄</t>
    <phoneticPr fontId="1" type="noConversion"/>
  </si>
  <si>
    <t>서울</t>
    <phoneticPr fontId="4" type="noConversion"/>
  </si>
  <si>
    <t>와이즈</t>
    <phoneticPr fontId="1" type="noConversion"/>
  </si>
  <si>
    <t>콘서트</t>
    <phoneticPr fontId="1" type="noConversion"/>
  </si>
  <si>
    <t>팬미팅</t>
    <phoneticPr fontId="1" type="noConversion"/>
  </si>
  <si>
    <t>서울</t>
    <phoneticPr fontId="1" type="noConversion"/>
  </si>
  <si>
    <t>인천</t>
    <phoneticPr fontId="1" type="noConversion"/>
  </si>
  <si>
    <t>미국</t>
    <phoneticPr fontId="1" type="noConversion"/>
  </si>
  <si>
    <t>유럽</t>
    <phoneticPr fontId="1" type="noConversion"/>
  </si>
  <si>
    <t>울산</t>
    <phoneticPr fontId="1" type="noConversion"/>
  </si>
  <si>
    <t>블랙핑크</t>
    <phoneticPr fontId="1" type="noConversion"/>
  </si>
  <si>
    <t>부산</t>
    <phoneticPr fontId="4" type="noConversion"/>
  </si>
  <si>
    <t>A</t>
    <phoneticPr fontId="1" type="noConversion"/>
  </si>
  <si>
    <t>AA</t>
    <phoneticPr fontId="1" type="noConversion"/>
  </si>
  <si>
    <t>대구</t>
    <phoneticPr fontId="4" type="noConversion"/>
  </si>
  <si>
    <t>블랙핑크</t>
    <phoneticPr fontId="1" type="noConversion"/>
  </si>
  <si>
    <t>B</t>
    <phoneticPr fontId="1" type="noConversion"/>
  </si>
  <si>
    <t>BB</t>
    <phoneticPr fontId="1" type="noConversion"/>
  </si>
  <si>
    <t>방탄</t>
    <phoneticPr fontId="1" type="noConversion"/>
  </si>
  <si>
    <t>인천</t>
    <phoneticPr fontId="4" type="noConversion"/>
  </si>
  <si>
    <t>와이즈</t>
    <phoneticPr fontId="1" type="noConversion"/>
  </si>
  <si>
    <t>C</t>
    <phoneticPr fontId="1" type="noConversion"/>
  </si>
  <si>
    <t>AA</t>
    <phoneticPr fontId="1" type="noConversion"/>
  </si>
  <si>
    <t>미국</t>
    <phoneticPr fontId="4" type="noConversion"/>
  </si>
  <si>
    <t>A</t>
    <phoneticPr fontId="1" type="noConversion"/>
  </si>
  <si>
    <t>유럽</t>
    <phoneticPr fontId="4" type="noConversion"/>
  </si>
  <si>
    <t>팀명</t>
    <phoneticPr fontId="1" type="noConversion"/>
  </si>
  <si>
    <t>콘서트</t>
    <phoneticPr fontId="1" type="noConversion"/>
  </si>
  <si>
    <t>팬미팅</t>
    <phoneticPr fontId="1" type="noConversion"/>
  </si>
  <si>
    <t>지역</t>
    <phoneticPr fontId="1" type="noConversion"/>
  </si>
  <si>
    <t>인원</t>
    <phoneticPr fontId="1" type="noConversion"/>
  </si>
  <si>
    <t>서울</t>
    <phoneticPr fontId="4" type="noConversion"/>
  </si>
  <si>
    <t>블랙핑크</t>
    <phoneticPr fontId="1" type="noConversion"/>
  </si>
  <si>
    <t>부산</t>
    <phoneticPr fontId="4" type="noConversion"/>
  </si>
  <si>
    <t>와이즈</t>
    <phoneticPr fontId="1" type="noConversion"/>
  </si>
  <si>
    <t>대구</t>
    <phoneticPr fontId="4" type="noConversion"/>
  </si>
  <si>
    <t>방탄</t>
    <phoneticPr fontId="1" type="noConversion"/>
  </si>
  <si>
    <t>인천</t>
    <phoneticPr fontId="4" type="noConversion"/>
  </si>
  <si>
    <t>서울</t>
    <phoneticPr fontId="4" type="noConversion"/>
  </si>
  <si>
    <t>공연장소</t>
    <phoneticPr fontId="1" type="noConversion"/>
  </si>
  <si>
    <t>COUNTIFS</t>
    <phoneticPr fontId="1" type="noConversion"/>
  </si>
  <si>
    <t>새로운팀</t>
    <phoneticPr fontId="1" type="noConversion"/>
  </si>
  <si>
    <t>부산</t>
    <phoneticPr fontId="1" type="noConversion"/>
  </si>
  <si>
    <t>대구</t>
    <phoneticPr fontId="1" type="noConversion"/>
  </si>
  <si>
    <t>인스티즈</t>
    <phoneticPr fontId="1" type="noConversion"/>
  </si>
  <si>
    <t>스테이시</t>
    <phoneticPr fontId="1" type="noConversion"/>
  </si>
  <si>
    <t>에스파</t>
    <phoneticPr fontId="1" type="noConversion"/>
  </si>
  <si>
    <t>리버스터</t>
    <phoneticPr fontId="1" type="noConversion"/>
  </si>
  <si>
    <t>하이브</t>
    <phoneticPr fontId="1" type="noConversion"/>
  </si>
  <si>
    <t>SUMPRODUCT</t>
    <phoneticPr fontId="1" type="noConversion"/>
  </si>
  <si>
    <t>날짜</t>
    <phoneticPr fontId="1" type="noConversion"/>
  </si>
  <si>
    <t>팀명</t>
    <phoneticPr fontId="1" type="noConversion"/>
  </si>
  <si>
    <t>구분</t>
    <phoneticPr fontId="1" type="noConversion"/>
  </si>
  <si>
    <t>콘서트</t>
    <phoneticPr fontId="1" type="noConversion"/>
  </si>
  <si>
    <t>팬미팅</t>
    <phoneticPr fontId="1" type="noConversion"/>
  </si>
  <si>
    <t>인원</t>
    <phoneticPr fontId="1" type="noConversion"/>
  </si>
  <si>
    <t>B</t>
  </si>
  <si>
    <t>A</t>
  </si>
  <si>
    <t>블랙핑크</t>
  </si>
  <si>
    <t>울산</t>
  </si>
  <si>
    <t>방탄</t>
  </si>
  <si>
    <t>지역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</si>
</sst>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/&quot;d;@"/>
    <numFmt numFmtId="177" formatCode="#,##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Arial"/>
      <family val="2"/>
    </font>
    <font>
      <sz val="11"/>
      <color theme="1"/>
      <name val="맑은 고딕"/>
      <family val="3"/>
      <charset val="129"/>
      <scheme val="minor"/>
    </font>
    <font>
      <sz val="8"/>
      <name val="굴림"/>
      <family val="2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표준" xfId="0" builtinId="0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5"/>
  <sheetViews>
    <sheetView topLeftCell="A25" workbookViewId="0">
      <selection activeCell="O13" sqref="O13"/>
    </sheetView>
  </sheetViews>
  <sheetFormatPr defaultRowHeight="24.95" customHeight="1"/>
  <cols>
    <col min="1" max="7" width="9" style="3"/>
    <col min="8" max="8" width="9.875" style="3" bestFit="1" customWidth="1"/>
    <col min="9" max="12" width="9" style="3"/>
    <col min="13" max="13" width="10.125" style="3" customWidth="1"/>
    <col min="14" max="14" width="9.625" style="3" bestFit="1" customWidth="1"/>
    <col min="15" max="15" width="9.875" style="3" bestFit="1" customWidth="1"/>
    <col min="16" max="16384" width="9" style="3"/>
  </cols>
  <sheetData>
    <row r="1" spans="1:25" ht="24.95" customHeight="1">
      <c r="A1" s="25" t="s">
        <v>1</v>
      </c>
      <c r="B1" s="25" t="s">
        <v>2</v>
      </c>
      <c r="D1" s="25" t="s">
        <v>0</v>
      </c>
      <c r="E1" s="25" t="s">
        <v>3</v>
      </c>
      <c r="F1" s="25" t="s">
        <v>1</v>
      </c>
      <c r="I1" s="35" t="s">
        <v>22</v>
      </c>
      <c r="J1" s="35"/>
      <c r="O1" s="36" t="s">
        <v>21</v>
      </c>
      <c r="P1" s="36"/>
    </row>
    <row r="2" spans="1:25" ht="24.95" customHeight="1">
      <c r="A2" s="25">
        <v>5</v>
      </c>
      <c r="B2" s="10" t="str">
        <f>INDEX($D$2:$D$7,MATCH(A2,$F$2:$F$7,0))</f>
        <v>스테이시</v>
      </c>
      <c r="D2" s="3" t="s">
        <v>4</v>
      </c>
      <c r="E2" s="25" t="s">
        <v>12</v>
      </c>
      <c r="F2" s="25">
        <v>1</v>
      </c>
      <c r="I2" s="6" t="s">
        <v>4</v>
      </c>
      <c r="J2" s="6">
        <v>25</v>
      </c>
      <c r="L2" s="3" t="s">
        <v>4</v>
      </c>
      <c r="M2" s="3">
        <f>SUMIF($I:$I,L2,$J:$J)</f>
        <v>130</v>
      </c>
      <c r="O2" s="6" t="s">
        <v>98</v>
      </c>
      <c r="P2" s="6" t="s">
        <v>99</v>
      </c>
      <c r="Q2" s="6" t="s">
        <v>100</v>
      </c>
      <c r="R2" s="6" t="s">
        <v>103</v>
      </c>
      <c r="T2" s="32" t="s">
        <v>99</v>
      </c>
      <c r="U2" s="32" t="s">
        <v>100</v>
      </c>
      <c r="V2" s="6">
        <v>22.3</v>
      </c>
      <c r="W2" s="6">
        <v>22.4</v>
      </c>
      <c r="X2" s="6">
        <v>22.5</v>
      </c>
    </row>
    <row r="3" spans="1:25" ht="24.95" customHeight="1">
      <c r="A3" s="25">
        <v>2</v>
      </c>
      <c r="B3" s="10" t="str">
        <f t="shared" ref="B3:B7" si="0">INDEX($D$2:$D$7,MATCH(A3,$F$2:$F$7,0))</f>
        <v>블랙핑크</v>
      </c>
      <c r="D3" s="3" t="s">
        <v>5</v>
      </c>
      <c r="E3" s="25" t="s">
        <v>13</v>
      </c>
      <c r="F3" s="25">
        <v>2</v>
      </c>
      <c r="I3" s="6" t="s">
        <v>5</v>
      </c>
      <c r="J3" s="6">
        <v>16</v>
      </c>
      <c r="L3" s="3" t="s">
        <v>6</v>
      </c>
      <c r="M3" s="3">
        <f>SUMIF($I:$I,L3,$J:$J)</f>
        <v>272</v>
      </c>
      <c r="O3" s="17">
        <v>22.3</v>
      </c>
      <c r="P3" s="6" t="s">
        <v>5</v>
      </c>
      <c r="Q3" s="6" t="s">
        <v>101</v>
      </c>
      <c r="R3" s="6">
        <v>50</v>
      </c>
      <c r="T3" s="6" t="s">
        <v>5</v>
      </c>
      <c r="U3" s="6" t="s">
        <v>101</v>
      </c>
      <c r="V3" s="6">
        <f>SUMIFS($R:$R,$O:$O,V$2,$P:$P,$T3,$Q:$Q,U$3)</f>
        <v>50</v>
      </c>
      <c r="W3" s="6">
        <f>SUMIFS($R:$R,$O:$O,W$2,$P:$P,$T3,$Q:$Q,$U3)</f>
        <v>55</v>
      </c>
      <c r="X3" s="6">
        <f>SUMIFS($R:$R,$O:$O,X$2,$P:$P,$T3,$Q:$Q,$U3)</f>
        <v>52</v>
      </c>
    </row>
    <row r="4" spans="1:25" ht="24.95" customHeight="1">
      <c r="A4" s="25">
        <v>1</v>
      </c>
      <c r="B4" s="10" t="str">
        <f t="shared" si="0"/>
        <v>방탄</v>
      </c>
      <c r="D4" s="3" t="s">
        <v>6</v>
      </c>
      <c r="E4" s="25" t="s">
        <v>37</v>
      </c>
      <c r="F4" s="25">
        <v>3</v>
      </c>
      <c r="I4" s="6" t="s">
        <v>6</v>
      </c>
      <c r="J4" s="6">
        <v>88</v>
      </c>
      <c r="L4" s="3" t="s">
        <v>9</v>
      </c>
      <c r="M4" s="3">
        <f>SUMIF($I:$I,L4,$J:$J)</f>
        <v>190</v>
      </c>
      <c r="O4" s="17">
        <v>22.3</v>
      </c>
      <c r="P4" s="6" t="s">
        <v>6</v>
      </c>
      <c r="Q4" s="6" t="s">
        <v>102</v>
      </c>
      <c r="R4" s="6">
        <v>79</v>
      </c>
      <c r="T4" s="6" t="s">
        <v>6</v>
      </c>
      <c r="U4" s="6" t="s">
        <v>102</v>
      </c>
      <c r="V4" s="6">
        <f>SUMIFS($R:$R,$O:$O,V$2,$P:$P,$T4,$Q:$Q,$U4)</f>
        <v>79</v>
      </c>
      <c r="W4" s="6">
        <f t="shared" ref="W4:X4" si="1">SUMIFS($R:$R,$O:$O,W$2,$P:$P,$T4,$Q:$Q,$U4)</f>
        <v>56</v>
      </c>
      <c r="X4" s="6">
        <f t="shared" si="1"/>
        <v>80</v>
      </c>
    </row>
    <row r="5" spans="1:25" ht="24.95" customHeight="1">
      <c r="A5" s="25">
        <v>6</v>
      </c>
      <c r="B5" s="10" t="str">
        <f t="shared" si="0"/>
        <v>에스파</v>
      </c>
      <c r="D5" s="3" t="s">
        <v>7</v>
      </c>
      <c r="E5" s="25" t="s">
        <v>38</v>
      </c>
      <c r="F5" s="25">
        <v>4</v>
      </c>
      <c r="I5" s="6" t="s">
        <v>7</v>
      </c>
      <c r="J5" s="6">
        <v>64</v>
      </c>
      <c r="L5" s="3" t="s">
        <v>10</v>
      </c>
      <c r="M5" s="3">
        <f>SUMIF($I:$I,L5,$J:$J)</f>
        <v>0</v>
      </c>
      <c r="O5" s="17">
        <v>22.4</v>
      </c>
      <c r="P5" s="6" t="s">
        <v>5</v>
      </c>
      <c r="Q5" s="6" t="s">
        <v>101</v>
      </c>
      <c r="R5" s="6">
        <v>55</v>
      </c>
      <c r="V5" s="3">
        <f>SUM(V3:V4)</f>
        <v>129</v>
      </c>
      <c r="W5" s="3">
        <f t="shared" ref="W5:X5" si="2">SUM(W3:W4)</f>
        <v>111</v>
      </c>
      <c r="X5" s="3">
        <f t="shared" si="2"/>
        <v>132</v>
      </c>
      <c r="Y5" s="3">
        <f>SUM(V5:X5)</f>
        <v>372</v>
      </c>
    </row>
    <row r="6" spans="1:25" ht="24.95" customHeight="1">
      <c r="A6" s="25">
        <v>2</v>
      </c>
      <c r="B6" s="10" t="str">
        <f t="shared" si="0"/>
        <v>블랙핑크</v>
      </c>
      <c r="D6" s="3" t="s">
        <v>8</v>
      </c>
      <c r="E6" s="25" t="s">
        <v>39</v>
      </c>
      <c r="F6" s="25">
        <v>5</v>
      </c>
      <c r="I6" s="6" t="s">
        <v>8</v>
      </c>
      <c r="J6" s="6">
        <v>53</v>
      </c>
      <c r="O6" s="31">
        <v>22.4</v>
      </c>
      <c r="P6" s="6" t="s">
        <v>6</v>
      </c>
      <c r="Q6" s="6" t="s">
        <v>102</v>
      </c>
      <c r="R6" s="6">
        <v>56</v>
      </c>
    </row>
    <row r="7" spans="1:25" ht="24.95" customHeight="1">
      <c r="A7" s="25">
        <v>1</v>
      </c>
      <c r="B7" s="10" t="str">
        <f t="shared" si="0"/>
        <v>방탄</v>
      </c>
      <c r="D7" s="3" t="s">
        <v>9</v>
      </c>
      <c r="E7" s="25" t="s">
        <v>40</v>
      </c>
      <c r="F7" s="25">
        <v>6</v>
      </c>
      <c r="I7" s="6" t="s">
        <v>9</v>
      </c>
      <c r="J7" s="6">
        <v>25</v>
      </c>
      <c r="O7" s="31">
        <v>22.5</v>
      </c>
      <c r="P7" s="6" t="s">
        <v>5</v>
      </c>
      <c r="Q7" s="6" t="s">
        <v>101</v>
      </c>
      <c r="R7" s="6">
        <v>52</v>
      </c>
    </row>
    <row r="8" spans="1:25" ht="24.95" customHeight="1">
      <c r="I8" s="6" t="s">
        <v>4</v>
      </c>
      <c r="J8" s="6">
        <v>25</v>
      </c>
      <c r="O8" s="31">
        <v>22.5</v>
      </c>
      <c r="P8" s="6" t="s">
        <v>6</v>
      </c>
      <c r="Q8" s="6" t="s">
        <v>102</v>
      </c>
      <c r="R8" s="6">
        <v>80</v>
      </c>
    </row>
    <row r="9" spans="1:25" ht="24.95" customHeight="1">
      <c r="I9" s="6" t="s">
        <v>6</v>
      </c>
      <c r="J9" s="6">
        <v>84</v>
      </c>
      <c r="R9" s="3">
        <f>SUM(R3:R8)</f>
        <v>372</v>
      </c>
    </row>
    <row r="10" spans="1:25" ht="24.95" customHeight="1">
      <c r="B10" s="35" t="s">
        <v>23</v>
      </c>
      <c r="C10" s="35"/>
      <c r="E10" s="3">
        <f>SUMPRODUCT(COUNTIF(D2:E7,{"*산*","*파*"}))</f>
        <v>3</v>
      </c>
      <c r="I10" s="6" t="s">
        <v>9</v>
      </c>
      <c r="J10" s="6">
        <v>75</v>
      </c>
    </row>
    <row r="11" spans="1:25" ht="24.95" customHeight="1">
      <c r="I11" s="6" t="s">
        <v>5</v>
      </c>
      <c r="J11" s="6">
        <v>11</v>
      </c>
      <c r="L11" s="26"/>
    </row>
    <row r="12" spans="1:25" ht="24.95" customHeight="1">
      <c r="L12" s="26"/>
    </row>
    <row r="13" spans="1:25" ht="24.95" customHeight="1">
      <c r="L13" s="2" t="s">
        <v>34</v>
      </c>
      <c r="M13" s="6">
        <v>70</v>
      </c>
      <c r="N13" s="4" t="str">
        <f ca="1">IFERROR(INDEX($I$16:$I$21,MATCH($M$13,OFFSET($I$16:$I$21,,MATCH($L$13,$J$15:$N$15,0)),0)),"")</f>
        <v>블랙핑크</v>
      </c>
    </row>
    <row r="14" spans="1:25" ht="24.95" customHeight="1">
      <c r="B14" s="25" t="s">
        <v>24</v>
      </c>
      <c r="C14" s="25" t="s">
        <v>25</v>
      </c>
      <c r="D14" s="25" t="s">
        <v>27</v>
      </c>
      <c r="L14" s="2"/>
      <c r="M14" s="5"/>
      <c r="N14" s="5"/>
    </row>
    <row r="15" spans="1:25" ht="24.95" customHeight="1">
      <c r="B15" s="3">
        <v>508</v>
      </c>
      <c r="C15" s="3">
        <v>444</v>
      </c>
      <c r="D15" s="3">
        <v>5</v>
      </c>
      <c r="E15" s="3">
        <f>D15*IF(B15=C15,5,2)</f>
        <v>10</v>
      </c>
      <c r="H15" s="27"/>
      <c r="I15" s="2" t="s">
        <v>28</v>
      </c>
      <c r="J15" s="2" t="s">
        <v>29</v>
      </c>
      <c r="K15" s="2" t="s">
        <v>30</v>
      </c>
      <c r="L15" s="2" t="s">
        <v>31</v>
      </c>
      <c r="M15" s="2" t="s">
        <v>32</v>
      </c>
      <c r="N15" s="2" t="s">
        <v>33</v>
      </c>
    </row>
    <row r="16" spans="1:25" ht="24.95" customHeight="1">
      <c r="B16" s="3">
        <v>375</v>
      </c>
      <c r="C16" s="3">
        <v>261</v>
      </c>
      <c r="D16" s="3">
        <v>5</v>
      </c>
      <c r="E16" s="3">
        <f t="shared" ref="E16:E20" si="3">D16*IF(B16=C16,5,2)</f>
        <v>10</v>
      </c>
      <c r="H16" s="27"/>
      <c r="I16" s="6" t="s">
        <v>4</v>
      </c>
      <c r="J16" s="2">
        <v>80</v>
      </c>
      <c r="K16" s="2">
        <v>70</v>
      </c>
      <c r="L16" s="2">
        <v>70</v>
      </c>
      <c r="M16" s="2">
        <v>60</v>
      </c>
      <c r="N16" s="2">
        <v>100</v>
      </c>
    </row>
    <row r="17" spans="2:14" ht="24.95" customHeight="1">
      <c r="B17" s="28">
        <v>553</v>
      </c>
      <c r="C17" s="28">
        <v>553</v>
      </c>
      <c r="D17" s="28">
        <v>6</v>
      </c>
      <c r="E17" s="28">
        <f t="shared" si="3"/>
        <v>30</v>
      </c>
      <c r="H17" s="27"/>
      <c r="I17" s="6" t="s">
        <v>5</v>
      </c>
      <c r="J17" s="2">
        <v>50</v>
      </c>
      <c r="K17" s="2">
        <v>60</v>
      </c>
      <c r="L17" s="2">
        <v>60</v>
      </c>
      <c r="M17" s="2">
        <v>70</v>
      </c>
      <c r="N17" s="2">
        <v>80</v>
      </c>
    </row>
    <row r="18" spans="2:14" ht="24.95" customHeight="1">
      <c r="B18" s="3">
        <v>524</v>
      </c>
      <c r="C18" s="3">
        <v>407</v>
      </c>
      <c r="D18" s="3">
        <v>7</v>
      </c>
      <c r="E18" s="3">
        <f t="shared" si="3"/>
        <v>14</v>
      </c>
      <c r="H18" s="27"/>
      <c r="I18" s="6" t="s">
        <v>6</v>
      </c>
      <c r="J18" s="2">
        <v>100</v>
      </c>
      <c r="K18" s="2">
        <v>70</v>
      </c>
      <c r="L18" s="2">
        <v>90</v>
      </c>
      <c r="M18" s="2">
        <v>100</v>
      </c>
      <c r="N18" s="2">
        <v>70</v>
      </c>
    </row>
    <row r="19" spans="2:14" ht="24.95" customHeight="1">
      <c r="B19" s="28">
        <v>481</v>
      </c>
      <c r="C19" s="28">
        <v>481</v>
      </c>
      <c r="D19" s="28">
        <v>2</v>
      </c>
      <c r="E19" s="28">
        <f t="shared" si="3"/>
        <v>10</v>
      </c>
      <c r="H19" s="27"/>
      <c r="I19" s="6" t="s">
        <v>7</v>
      </c>
      <c r="J19" s="2">
        <v>50</v>
      </c>
      <c r="K19" s="2">
        <v>70</v>
      </c>
      <c r="L19" s="2">
        <v>100</v>
      </c>
      <c r="M19" s="2">
        <v>70</v>
      </c>
      <c r="N19" s="2">
        <v>90</v>
      </c>
    </row>
    <row r="20" spans="2:14" ht="24.95" customHeight="1">
      <c r="B20" s="3">
        <v>400</v>
      </c>
      <c r="C20" s="3">
        <v>366</v>
      </c>
      <c r="D20" s="3">
        <v>9</v>
      </c>
      <c r="E20" s="3">
        <f t="shared" si="3"/>
        <v>18</v>
      </c>
      <c r="H20" s="27"/>
      <c r="I20" s="6" t="s">
        <v>8</v>
      </c>
      <c r="J20" s="2">
        <v>70</v>
      </c>
      <c r="K20" s="2">
        <v>50</v>
      </c>
      <c r="L20" s="2">
        <v>70</v>
      </c>
      <c r="M20" s="2">
        <v>90</v>
      </c>
      <c r="N20" s="2">
        <v>100</v>
      </c>
    </row>
    <row r="21" spans="2:14" ht="24.95" customHeight="1">
      <c r="H21" s="27"/>
      <c r="I21" s="6" t="s">
        <v>9</v>
      </c>
      <c r="J21" s="2">
        <v>90</v>
      </c>
      <c r="K21" s="2">
        <v>100</v>
      </c>
      <c r="L21" s="2">
        <v>60</v>
      </c>
      <c r="M21" s="2">
        <v>60</v>
      </c>
      <c r="N21" s="2">
        <v>60</v>
      </c>
    </row>
    <row r="22" spans="2:14" ht="24.95" customHeight="1">
      <c r="H22" s="27"/>
      <c r="J22" s="7"/>
      <c r="K22" s="8"/>
      <c r="L22" s="7"/>
    </row>
    <row r="23" spans="2:14" ht="24.95" customHeight="1">
      <c r="J23" s="7"/>
      <c r="K23" s="8"/>
      <c r="L23" s="9"/>
    </row>
    <row r="27" spans="2:14" ht="24.95" customHeight="1">
      <c r="B27" s="6" t="s">
        <v>11</v>
      </c>
      <c r="C27" s="6" t="s">
        <v>13</v>
      </c>
      <c r="D27" s="6" t="s">
        <v>20</v>
      </c>
      <c r="E27" s="6" t="s">
        <v>14</v>
      </c>
      <c r="F27" s="29" t="s">
        <v>18</v>
      </c>
      <c r="H27" s="6" t="s">
        <v>13</v>
      </c>
      <c r="I27" s="6" t="s">
        <v>20</v>
      </c>
      <c r="J27" s="6" t="s">
        <v>14</v>
      </c>
    </row>
    <row r="28" spans="2:14" ht="24.95" customHeight="1">
      <c r="B28" s="6" t="s">
        <v>4</v>
      </c>
      <c r="C28" s="30">
        <v>50066</v>
      </c>
      <c r="D28" s="30">
        <v>51438</v>
      </c>
      <c r="E28" s="30">
        <v>47808</v>
      </c>
      <c r="F28" s="29" t="str">
        <f>INDEX($C$27:$E$27,MATCH(MAX(C28:E28),C28:E28,0))</f>
        <v>인천</v>
      </c>
      <c r="H28" s="29" t="str">
        <f t="array" ref="H28">IFERROR(INDEX($B$28:$B$33,SMALL(IF($F$28:$F$33=H$27,ROW($F$28:$F$33),""),ROW(A1))-27),"")</f>
        <v>블랙핑크</v>
      </c>
      <c r="I28" s="29" t="str">
        <f t="array" ref="I28">IFERROR(INDEX($B$28:$B$33,SMALL(IF($F$28:$F$33=I$27,ROW($F$28:$F$33),""),ROW(B1))-27),"")</f>
        <v>방탄</v>
      </c>
      <c r="J28" s="29" t="str">
        <f t="array" ref="J28">IFERROR(INDEX($B$28:$B$33,SMALL(IF($F$28:$F$33=J$27,ROW($F$28:$F$33),""),ROW(C1))-27),"")</f>
        <v>인스티즈</v>
      </c>
    </row>
    <row r="29" spans="2:14" ht="24.95" customHeight="1">
      <c r="B29" s="6" t="s">
        <v>5</v>
      </c>
      <c r="C29" s="30">
        <v>57188</v>
      </c>
      <c r="D29" s="30">
        <v>7880</v>
      </c>
      <c r="E29" s="30">
        <v>38511</v>
      </c>
      <c r="F29" s="29" t="str">
        <f t="shared" ref="F29:F33" si="4">INDEX($C$27:$E$27,MATCH(MAX(C29:E29),C29:E29,0))</f>
        <v>서울</v>
      </c>
      <c r="H29" s="29" t="str">
        <f t="array" ref="H29">IFERROR(INDEX($B$28:$B$33,SMALL(IF($F$28:$F$33=H$27,ROW($F$28:$F$33),""),ROW(A2))-27),"")</f>
        <v>스테이시</v>
      </c>
      <c r="I29" s="29" t="str">
        <f t="array" ref="I29">IFERROR(INDEX($B$28:$B$33,SMALL(IF($F$28:$F$33=I$27,ROW($F$28:$F$33),""),ROW(B2))-27),"")</f>
        <v>와이즈</v>
      </c>
      <c r="J29" s="29" t="str">
        <f t="array" ref="J29">IFERROR(INDEX($B$28:$B$33,SMALL(IF($F$28:$F$33=J$27,ROW($F$28:$F$33),""),ROW(C2))-27),"")</f>
        <v>에스파</v>
      </c>
    </row>
    <row r="30" spans="2:14" ht="24.95" customHeight="1">
      <c r="B30" s="6" t="s">
        <v>6</v>
      </c>
      <c r="C30" s="30">
        <v>18129</v>
      </c>
      <c r="D30" s="30">
        <v>19381</v>
      </c>
      <c r="E30" s="30">
        <v>6712</v>
      </c>
      <c r="F30" s="29" t="str">
        <f t="shared" si="4"/>
        <v>인천</v>
      </c>
      <c r="H30" s="29" t="str">
        <f t="array" ref="H30">IFERROR(INDEX($B$28:$B$33,SMALL(IF($F$28:$F$33=H$27,ROW($F$28:$F$33),""),ROW(A3))-27),"")</f>
        <v/>
      </c>
      <c r="I30" s="29" t="str">
        <f t="array" ref="I30">IFERROR(INDEX($B$28:$B$33,SMALL(IF($F$28:$F$33=I$27,ROW($F$28:$F$33),""),ROW(B3))-27),"")</f>
        <v/>
      </c>
      <c r="J30" s="29" t="str">
        <f t="array" ref="J30">IFERROR(INDEX($B$28:$B$33,SMALL(IF($F$28:$F$33=J$27,ROW($F$28:$F$33),""),ROW(C3))-27),"")</f>
        <v/>
      </c>
    </row>
    <row r="31" spans="2:14" ht="24.95" customHeight="1">
      <c r="B31" s="6" t="s">
        <v>7</v>
      </c>
      <c r="C31" s="30">
        <v>14363</v>
      </c>
      <c r="D31" s="30">
        <v>27274</v>
      </c>
      <c r="E31" s="30">
        <v>53609</v>
      </c>
      <c r="F31" s="29" t="str">
        <f t="shared" si="4"/>
        <v>미국</v>
      </c>
      <c r="H31" s="29" t="str">
        <f t="array" ref="H31">IFERROR(INDEX($B$28:$B$33,SMALL(IF($F$28:$F$33=H$27,ROW($F$28:$F$33),""),ROW(A4))-27),"")</f>
        <v/>
      </c>
      <c r="I31" s="29" t="str">
        <f t="array" ref="I31">IFERROR(INDEX($B$28:$B$33,SMALL(IF($F$28:$F$33=I$27,ROW($F$28:$F$33),""),ROW(B4))-27),"")</f>
        <v/>
      </c>
      <c r="J31" s="29" t="str">
        <f t="array" ref="J31">IFERROR(INDEX($B$28:$B$33,SMALL(IF($F$28:$F$33=J$27,ROW($F$28:$F$33),""),ROW(C4))-27),"")</f>
        <v/>
      </c>
    </row>
    <row r="32" spans="2:14" ht="24.95" customHeight="1">
      <c r="B32" s="6" t="s">
        <v>8</v>
      </c>
      <c r="C32" s="30">
        <v>47311</v>
      </c>
      <c r="D32" s="30">
        <v>5521</v>
      </c>
      <c r="E32" s="30">
        <v>21579</v>
      </c>
      <c r="F32" s="29" t="str">
        <f t="shared" si="4"/>
        <v>서울</v>
      </c>
      <c r="H32" s="29" t="str">
        <f t="array" ref="H32">IFERROR(INDEX($B$28:$B$33,SMALL(IF($F$28:$F$33=H$27,ROW($F$28:$F$33),""),ROW(A5))-27),"")</f>
        <v/>
      </c>
      <c r="I32" s="29" t="str">
        <f t="array" ref="I32">IFERROR(INDEX($B$28:$B$33,SMALL(IF($F$28:$F$33=I$27,ROW($F$28:$F$33),""),ROW(B5))-27),"")</f>
        <v/>
      </c>
      <c r="J32" s="29" t="str">
        <f t="array" ref="J32">IFERROR(INDEX($B$28:$B$33,SMALL(IF($F$28:$F$33=J$27,ROW($F$28:$F$33),""),ROW(C5))-27),"")</f>
        <v/>
      </c>
    </row>
    <row r="33" spans="2:8" ht="24.95" customHeight="1">
      <c r="B33" s="6" t="s">
        <v>9</v>
      </c>
      <c r="C33" s="30">
        <v>23074</v>
      </c>
      <c r="D33" s="30">
        <v>21685</v>
      </c>
      <c r="E33" s="30">
        <v>53605</v>
      </c>
      <c r="F33" s="29" t="str">
        <f t="shared" si="4"/>
        <v>미국</v>
      </c>
    </row>
    <row r="35" spans="2:8" ht="24.95" customHeight="1">
      <c r="H35" s="3" t="s">
        <v>19</v>
      </c>
    </row>
  </sheetData>
  <mergeCells count="3">
    <mergeCell ref="I1:J1"/>
    <mergeCell ref="B10:C10"/>
    <mergeCell ref="O1:P1"/>
  </mergeCells>
  <phoneticPr fontId="1" type="noConversion"/>
  <dataValidations count="2">
    <dataValidation type="list" allowBlank="1" showInputMessage="1" showErrorMessage="1" sqref="K22">
      <formula1>$B$3:$F$3</formula1>
    </dataValidation>
    <dataValidation type="list" allowBlank="1" showInputMessage="1" showErrorMessage="1" sqref="L13">
      <formula1>$J$15:$M$15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topLeftCell="C1" workbookViewId="0">
      <selection activeCell="O13" sqref="O13"/>
    </sheetView>
  </sheetViews>
  <sheetFormatPr defaultRowHeight="16.5"/>
  <cols>
    <col min="1" max="16384" width="9" style="22"/>
  </cols>
  <sheetData>
    <row r="4" spans="3:14">
      <c r="C4" s="22" t="s">
        <v>46</v>
      </c>
      <c r="D4" s="22" t="s">
        <v>87</v>
      </c>
      <c r="F4" s="37" t="s">
        <v>88</v>
      </c>
      <c r="G4" s="37"/>
      <c r="N4" s="22" t="s">
        <v>89</v>
      </c>
    </row>
    <row r="5" spans="3:14">
      <c r="C5" s="22" t="s">
        <v>48</v>
      </c>
      <c r="D5" s="22" t="s">
        <v>90</v>
      </c>
      <c r="F5" s="23"/>
      <c r="G5" s="23" t="s">
        <v>90</v>
      </c>
      <c r="H5" s="23" t="s">
        <v>53</v>
      </c>
      <c r="I5" s="23" t="s">
        <v>91</v>
      </c>
      <c r="J5" s="23" t="s">
        <v>55</v>
      </c>
      <c r="M5" s="22" t="s">
        <v>48</v>
      </c>
      <c r="N5" s="22" t="str">
        <f>IF(COUNTIF($C$5:$C$24,M5),"","신규")</f>
        <v/>
      </c>
    </row>
    <row r="6" spans="3:14">
      <c r="C6" s="22" t="s">
        <v>58</v>
      </c>
      <c r="D6" s="22" t="s">
        <v>53</v>
      </c>
      <c r="F6" s="23" t="s">
        <v>48</v>
      </c>
      <c r="G6" s="23">
        <f t="shared" ref="G6:G11" si="0">COUNTIFS($C$5:$C$24,F6,$D$5:$D$24,$G$5)</f>
        <v>2</v>
      </c>
      <c r="H6" s="23">
        <f t="shared" ref="H6:H11" si="1">COUNTIFS($C$5:$C$24,F6,$D$5:$D$24,$H$5)</f>
        <v>0</v>
      </c>
      <c r="I6" s="23">
        <f t="shared" ref="I6:I11" si="2">COUNTIFS($C$5:$C$24,F6,$D$5:$D$24,$I$5)</f>
        <v>0</v>
      </c>
      <c r="J6" s="23">
        <f t="shared" ref="J6:J11" si="3">COUNTIFS($C$5:$C$24,F6,$D$5:$D$24,$J$5)</f>
        <v>2</v>
      </c>
      <c r="M6" s="22" t="s">
        <v>58</v>
      </c>
      <c r="N6" s="22" t="str">
        <f t="shared" ref="N6:N12" si="4">IF(COUNTIF($C$5:$C$24,M6),"","신규")</f>
        <v/>
      </c>
    </row>
    <row r="7" spans="3:14">
      <c r="C7" s="22" t="s">
        <v>50</v>
      </c>
      <c r="D7" s="22" t="s">
        <v>55</v>
      </c>
      <c r="F7" s="23" t="s">
        <v>58</v>
      </c>
      <c r="G7" s="23">
        <f t="shared" si="0"/>
        <v>0</v>
      </c>
      <c r="H7" s="23">
        <f t="shared" si="1"/>
        <v>2</v>
      </c>
      <c r="I7" s="23">
        <f t="shared" si="2"/>
        <v>2</v>
      </c>
      <c r="J7" s="23">
        <f t="shared" si="3"/>
        <v>0</v>
      </c>
      <c r="M7" s="22" t="s">
        <v>50</v>
      </c>
      <c r="N7" s="22" t="str">
        <f t="shared" si="4"/>
        <v/>
      </c>
    </row>
    <row r="8" spans="3:14">
      <c r="C8" s="22" t="s">
        <v>92</v>
      </c>
      <c r="D8" s="22" t="s">
        <v>91</v>
      </c>
      <c r="F8" s="23" t="s">
        <v>50</v>
      </c>
      <c r="G8" s="23">
        <f t="shared" si="0"/>
        <v>1</v>
      </c>
      <c r="H8" s="23">
        <f t="shared" si="1"/>
        <v>1</v>
      </c>
      <c r="I8" s="23">
        <f t="shared" si="2"/>
        <v>1</v>
      </c>
      <c r="J8" s="23">
        <f t="shared" si="3"/>
        <v>1</v>
      </c>
      <c r="M8" s="22" t="s">
        <v>92</v>
      </c>
      <c r="N8" s="22" t="str">
        <f t="shared" si="4"/>
        <v/>
      </c>
    </row>
    <row r="9" spans="3:14">
      <c r="C9" s="22" t="s">
        <v>93</v>
      </c>
      <c r="D9" s="22" t="s">
        <v>90</v>
      </c>
      <c r="F9" s="23" t="s">
        <v>92</v>
      </c>
      <c r="G9" s="23">
        <f t="shared" si="0"/>
        <v>0</v>
      </c>
      <c r="H9" s="23">
        <f t="shared" si="1"/>
        <v>1</v>
      </c>
      <c r="I9" s="23">
        <f t="shared" si="2"/>
        <v>1</v>
      </c>
      <c r="J9" s="23">
        <f t="shared" si="3"/>
        <v>0</v>
      </c>
      <c r="M9" s="22" t="s">
        <v>93</v>
      </c>
      <c r="N9" s="22" t="str">
        <f t="shared" si="4"/>
        <v/>
      </c>
    </row>
    <row r="10" spans="3:14">
      <c r="C10" s="22" t="s">
        <v>94</v>
      </c>
      <c r="D10" s="22" t="s">
        <v>53</v>
      </c>
      <c r="F10" s="23" t="s">
        <v>93</v>
      </c>
      <c r="G10" s="23">
        <f t="shared" si="0"/>
        <v>1</v>
      </c>
      <c r="H10" s="23">
        <f t="shared" si="1"/>
        <v>0</v>
      </c>
      <c r="I10" s="23">
        <f t="shared" si="2"/>
        <v>0</v>
      </c>
      <c r="J10" s="23">
        <f t="shared" si="3"/>
        <v>1</v>
      </c>
      <c r="M10" s="22" t="s">
        <v>94</v>
      </c>
      <c r="N10" s="22" t="str">
        <f t="shared" si="4"/>
        <v/>
      </c>
    </row>
    <row r="11" spans="3:14">
      <c r="C11" s="22" t="s">
        <v>48</v>
      </c>
      <c r="D11" s="22" t="s">
        <v>55</v>
      </c>
      <c r="F11" s="23" t="s">
        <v>94</v>
      </c>
      <c r="G11" s="23">
        <f t="shared" si="0"/>
        <v>1</v>
      </c>
      <c r="H11" s="23">
        <f t="shared" si="1"/>
        <v>1</v>
      </c>
      <c r="I11" s="23">
        <f t="shared" si="2"/>
        <v>1</v>
      </c>
      <c r="J11" s="23">
        <f t="shared" si="3"/>
        <v>1</v>
      </c>
      <c r="M11" s="22" t="s">
        <v>95</v>
      </c>
      <c r="N11" s="22" t="str">
        <f t="shared" si="4"/>
        <v>신규</v>
      </c>
    </row>
    <row r="12" spans="3:14">
      <c r="C12" s="22" t="s">
        <v>50</v>
      </c>
      <c r="D12" s="22" t="s">
        <v>91</v>
      </c>
      <c r="G12" s="22">
        <f>SUM(G6:G11)</f>
        <v>5</v>
      </c>
      <c r="H12" s="22">
        <f t="shared" ref="H12:J12" si="5">SUM(H6:H11)</f>
        <v>5</v>
      </c>
      <c r="I12" s="22">
        <f t="shared" si="5"/>
        <v>5</v>
      </c>
      <c r="J12" s="22">
        <f t="shared" si="5"/>
        <v>5</v>
      </c>
      <c r="M12" s="22" t="s">
        <v>96</v>
      </c>
      <c r="N12" s="22" t="str">
        <f t="shared" si="4"/>
        <v>신규</v>
      </c>
    </row>
    <row r="13" spans="3:14">
      <c r="C13" s="22" t="s">
        <v>94</v>
      </c>
      <c r="D13" s="22" t="s">
        <v>90</v>
      </c>
    </row>
    <row r="14" spans="3:14">
      <c r="C14" s="22" t="s">
        <v>58</v>
      </c>
      <c r="D14" s="22" t="s">
        <v>53</v>
      </c>
    </row>
    <row r="15" spans="3:14">
      <c r="C15" s="22" t="s">
        <v>48</v>
      </c>
      <c r="D15" s="22" t="s">
        <v>55</v>
      </c>
      <c r="F15" s="37" t="s">
        <v>97</v>
      </c>
      <c r="G15" s="37"/>
    </row>
    <row r="16" spans="3:14">
      <c r="C16" s="22" t="s">
        <v>58</v>
      </c>
      <c r="D16" s="22" t="s">
        <v>91</v>
      </c>
      <c r="F16" s="23"/>
      <c r="G16" s="23" t="s">
        <v>90</v>
      </c>
      <c r="H16" s="23" t="s">
        <v>53</v>
      </c>
      <c r="I16" s="23" t="s">
        <v>91</v>
      </c>
      <c r="J16" s="23" t="s">
        <v>55</v>
      </c>
    </row>
    <row r="17" spans="3:10">
      <c r="C17" s="22" t="s">
        <v>50</v>
      </c>
      <c r="D17" s="22" t="s">
        <v>90</v>
      </c>
      <c r="F17" s="23" t="s">
        <v>48</v>
      </c>
      <c r="G17" s="24">
        <f t="shared" ref="G17:G22" si="6">SUMPRODUCT(($C$5:$C$24=F17)*($D$5:$D$24=$G$16))</f>
        <v>2</v>
      </c>
      <c r="H17" s="24">
        <f t="shared" ref="H17:H22" si="7">SUMPRODUCT(($C$5:$C$24=F17)*($D$5:$D$24=$H$16))</f>
        <v>0</v>
      </c>
      <c r="I17" s="24">
        <f t="shared" ref="I17:I22" si="8">SUMPRODUCT(($C$5:$C$24=F17)*($D$5:$D$24=$I$16))</f>
        <v>0</v>
      </c>
      <c r="J17" s="24">
        <f t="shared" ref="J17:J22" si="9">SUMPRODUCT(($C$5:$C$24=F17)*($D$5:$D$24=$J$16))</f>
        <v>2</v>
      </c>
    </row>
    <row r="18" spans="3:10">
      <c r="C18" s="22" t="s">
        <v>92</v>
      </c>
      <c r="D18" s="22" t="s">
        <v>53</v>
      </c>
      <c r="F18" s="23" t="s">
        <v>58</v>
      </c>
      <c r="G18" s="24">
        <f t="shared" si="6"/>
        <v>0</v>
      </c>
      <c r="H18" s="24">
        <f t="shared" si="7"/>
        <v>2</v>
      </c>
      <c r="I18" s="24">
        <f t="shared" si="8"/>
        <v>2</v>
      </c>
      <c r="J18" s="24">
        <f t="shared" si="9"/>
        <v>0</v>
      </c>
    </row>
    <row r="19" spans="3:10">
      <c r="C19" s="22" t="s">
        <v>93</v>
      </c>
      <c r="D19" s="22" t="s">
        <v>55</v>
      </c>
      <c r="F19" s="23" t="s">
        <v>50</v>
      </c>
      <c r="G19" s="24">
        <f t="shared" si="6"/>
        <v>1</v>
      </c>
      <c r="H19" s="24">
        <f t="shared" si="7"/>
        <v>1</v>
      </c>
      <c r="I19" s="24">
        <f t="shared" si="8"/>
        <v>1</v>
      </c>
      <c r="J19" s="24">
        <f t="shared" si="9"/>
        <v>1</v>
      </c>
    </row>
    <row r="20" spans="3:10">
      <c r="C20" s="22" t="s">
        <v>94</v>
      </c>
      <c r="D20" s="22" t="s">
        <v>91</v>
      </c>
      <c r="F20" s="23" t="s">
        <v>92</v>
      </c>
      <c r="G20" s="24">
        <f t="shared" si="6"/>
        <v>0</v>
      </c>
      <c r="H20" s="24">
        <f t="shared" si="7"/>
        <v>1</v>
      </c>
      <c r="I20" s="24">
        <f t="shared" si="8"/>
        <v>1</v>
      </c>
      <c r="J20" s="24">
        <f t="shared" si="9"/>
        <v>0</v>
      </c>
    </row>
    <row r="21" spans="3:10">
      <c r="C21" s="22" t="s">
        <v>48</v>
      </c>
      <c r="D21" s="22" t="s">
        <v>90</v>
      </c>
      <c r="F21" s="23" t="s">
        <v>93</v>
      </c>
      <c r="G21" s="24">
        <f t="shared" si="6"/>
        <v>1</v>
      </c>
      <c r="H21" s="24">
        <f t="shared" si="7"/>
        <v>0</v>
      </c>
      <c r="I21" s="24">
        <f t="shared" si="8"/>
        <v>0</v>
      </c>
      <c r="J21" s="24">
        <f t="shared" si="9"/>
        <v>1</v>
      </c>
    </row>
    <row r="22" spans="3:10">
      <c r="C22" s="22" t="s">
        <v>50</v>
      </c>
      <c r="D22" s="22" t="s">
        <v>53</v>
      </c>
      <c r="F22" s="23" t="s">
        <v>94</v>
      </c>
      <c r="G22" s="24">
        <f t="shared" si="6"/>
        <v>1</v>
      </c>
      <c r="H22" s="24">
        <f t="shared" si="7"/>
        <v>1</v>
      </c>
      <c r="I22" s="24">
        <f t="shared" si="8"/>
        <v>1</v>
      </c>
      <c r="J22" s="24">
        <f t="shared" si="9"/>
        <v>1</v>
      </c>
    </row>
    <row r="23" spans="3:10">
      <c r="C23" s="22" t="s">
        <v>94</v>
      </c>
      <c r="D23" s="22" t="s">
        <v>55</v>
      </c>
      <c r="G23" s="1">
        <f>SUM(G17:G22)</f>
        <v>5</v>
      </c>
      <c r="H23" s="1">
        <f t="shared" ref="H23:J23" si="10">SUM(H17:H22)</f>
        <v>5</v>
      </c>
      <c r="I23" s="1">
        <f t="shared" si="10"/>
        <v>5</v>
      </c>
      <c r="J23" s="1">
        <f t="shared" si="10"/>
        <v>5</v>
      </c>
    </row>
    <row r="24" spans="3:10">
      <c r="C24" s="22" t="s">
        <v>58</v>
      </c>
      <c r="D24" s="22" t="s">
        <v>91</v>
      </c>
    </row>
  </sheetData>
  <mergeCells count="2">
    <mergeCell ref="F15:G15"/>
    <mergeCell ref="F4:G4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R20"/>
  <sheetViews>
    <sheetView topLeftCell="C1" workbookViewId="0">
      <selection activeCell="O13" sqref="O13"/>
    </sheetView>
  </sheetViews>
  <sheetFormatPr defaultRowHeight="24.95" customHeight="1"/>
  <cols>
    <col min="1" max="16384" width="9" style="3"/>
  </cols>
  <sheetData>
    <row r="2" spans="2:18" ht="24.95" customHeight="1">
      <c r="B2" s="37" t="s">
        <v>41</v>
      </c>
      <c r="C2" s="37"/>
    </row>
    <row r="3" spans="2:18" ht="24.95" customHeight="1">
      <c r="B3" s="11" t="s">
        <v>42</v>
      </c>
      <c r="C3" s="12" t="s">
        <v>43</v>
      </c>
      <c r="D3" s="12" t="s">
        <v>44</v>
      </c>
      <c r="E3" s="12" t="s">
        <v>45</v>
      </c>
      <c r="F3" s="13"/>
      <c r="G3" s="11" t="s">
        <v>46</v>
      </c>
      <c r="H3" s="12" t="s">
        <v>47</v>
      </c>
    </row>
    <row r="4" spans="2:18" ht="24.95" customHeight="1">
      <c r="B4" s="6" t="s">
        <v>48</v>
      </c>
      <c r="C4" s="14">
        <v>2021.7</v>
      </c>
      <c r="D4" s="14" t="s">
        <v>49</v>
      </c>
      <c r="E4" s="15">
        <v>5</v>
      </c>
      <c r="F4" s="13"/>
      <c r="G4" s="16" t="s">
        <v>50</v>
      </c>
      <c r="H4" s="14">
        <v>2021.7</v>
      </c>
      <c r="K4" s="17" t="s">
        <v>11</v>
      </c>
      <c r="L4" s="17" t="s">
        <v>51</v>
      </c>
      <c r="M4" s="17" t="s">
        <v>52</v>
      </c>
      <c r="N4" s="17" t="s">
        <v>53</v>
      </c>
      <c r="O4" s="17" t="s">
        <v>54</v>
      </c>
      <c r="P4" s="17" t="s">
        <v>55</v>
      </c>
      <c r="Q4" s="17" t="s">
        <v>56</v>
      </c>
      <c r="R4" s="17" t="s">
        <v>57</v>
      </c>
    </row>
    <row r="5" spans="2:18" ht="24.95" customHeight="1">
      <c r="B5" s="6" t="s">
        <v>58</v>
      </c>
      <c r="C5" s="14">
        <v>2021.7</v>
      </c>
      <c r="D5" s="14" t="s">
        <v>59</v>
      </c>
      <c r="E5" s="15">
        <v>3</v>
      </c>
      <c r="F5" s="13"/>
      <c r="G5" s="13"/>
      <c r="H5" s="13"/>
      <c r="K5" s="6" t="s">
        <v>48</v>
      </c>
      <c r="L5" s="17" t="s">
        <v>60</v>
      </c>
      <c r="M5" s="17" t="s">
        <v>61</v>
      </c>
      <c r="N5" s="17">
        <v>48</v>
      </c>
      <c r="O5" s="17">
        <v>47</v>
      </c>
      <c r="P5" s="17">
        <v>68</v>
      </c>
      <c r="Q5" s="17">
        <v>31</v>
      </c>
      <c r="R5" s="17">
        <v>59</v>
      </c>
    </row>
    <row r="6" spans="2:18" ht="24.95" customHeight="1">
      <c r="B6" s="6" t="s">
        <v>50</v>
      </c>
      <c r="C6" s="14">
        <v>2021.7</v>
      </c>
      <c r="D6" s="14" t="s">
        <v>62</v>
      </c>
      <c r="E6" s="15">
        <v>2</v>
      </c>
      <c r="F6" s="13"/>
      <c r="G6" s="11" t="s">
        <v>15</v>
      </c>
      <c r="H6" s="12" t="s">
        <v>16</v>
      </c>
      <c r="K6" s="6" t="s">
        <v>63</v>
      </c>
      <c r="L6" s="17" t="s">
        <v>64</v>
      </c>
      <c r="M6" s="17" t="s">
        <v>65</v>
      </c>
      <c r="N6" s="17">
        <v>57</v>
      </c>
      <c r="O6" s="17">
        <v>35</v>
      </c>
      <c r="P6" s="17">
        <v>80</v>
      </c>
      <c r="Q6" s="17">
        <v>57</v>
      </c>
      <c r="R6" s="17">
        <v>74</v>
      </c>
    </row>
    <row r="7" spans="2:18" ht="24.95" customHeight="1">
      <c r="B7" s="6" t="s">
        <v>66</v>
      </c>
      <c r="C7" s="14">
        <v>2021.7</v>
      </c>
      <c r="D7" s="14" t="s">
        <v>67</v>
      </c>
      <c r="E7" s="15">
        <v>10</v>
      </c>
      <c r="F7" s="13"/>
      <c r="G7" s="16" t="str">
        <f>IFERROR(INDEX($D$4:$D$19,1/LARGE(INDEX(($B$4:$B$19=$G$4)*($C$4:$C$19=$H$4)/ROW($C$2:$C$17),),ROW(B1))-1),"")</f>
        <v>대구</v>
      </c>
      <c r="H7" s="16">
        <f>IFERROR(INDEX($E$4:$E$19,1/LARGE(INDEX(($B$4:$B$19=$G$4)*($C$4:$C$19=$H$4)/ROW($D$4:$D$19),),ROW(B1))-1),"")</f>
        <v>5</v>
      </c>
      <c r="K7" s="6" t="s">
        <v>68</v>
      </c>
      <c r="L7" s="17" t="s">
        <v>69</v>
      </c>
      <c r="M7" s="17" t="s">
        <v>70</v>
      </c>
      <c r="N7" s="17">
        <v>46</v>
      </c>
      <c r="O7" s="17">
        <v>38</v>
      </c>
      <c r="P7" s="17">
        <v>72</v>
      </c>
      <c r="Q7" s="17">
        <v>80</v>
      </c>
      <c r="R7" s="17">
        <v>43</v>
      </c>
    </row>
    <row r="8" spans="2:18" ht="24.95" customHeight="1">
      <c r="B8" s="6" t="s">
        <v>63</v>
      </c>
      <c r="C8" s="14">
        <v>2021.7</v>
      </c>
      <c r="D8" s="14" t="s">
        <v>71</v>
      </c>
      <c r="E8" s="15">
        <v>5</v>
      </c>
      <c r="F8" s="13"/>
      <c r="G8" s="16" t="str">
        <f t="shared" ref="G8:G19" si="0">IFERROR(INDEX($D$4:$D$19,1/LARGE(INDEX(($B$4:$B$19=$G$4)*($C$4:$C$19=$H$4)/ROW($C$2:$C$17),),ROW(B2))-1),"")</f>
        <v>유럽</v>
      </c>
      <c r="H8" s="16">
        <f t="shared" ref="H8:H19" si="1">IFERROR(INDEX($E$4:$E$19,1/LARGE(INDEX(($B$4:$B$19=$G$4)*($C$4:$C$19=$H$4)/ROW($D$4:$D$19),),ROW(B2))-1),"")</f>
        <v>10</v>
      </c>
      <c r="K8" s="6" t="s">
        <v>66</v>
      </c>
      <c r="L8" s="17" t="s">
        <v>72</v>
      </c>
      <c r="M8" s="17" t="s">
        <v>65</v>
      </c>
      <c r="N8" s="17">
        <v>72</v>
      </c>
      <c r="O8" s="17">
        <v>36</v>
      </c>
      <c r="P8" s="17">
        <v>63</v>
      </c>
      <c r="Q8" s="17">
        <v>34</v>
      </c>
      <c r="R8" s="17">
        <v>53</v>
      </c>
    </row>
    <row r="9" spans="2:18" ht="24.95" customHeight="1">
      <c r="B9" s="6" t="s">
        <v>68</v>
      </c>
      <c r="C9" s="14">
        <v>2021.7</v>
      </c>
      <c r="D9" s="14" t="s">
        <v>73</v>
      </c>
      <c r="E9" s="15">
        <v>20</v>
      </c>
      <c r="F9" s="13"/>
      <c r="G9" s="16" t="str">
        <f t="shared" si="0"/>
        <v/>
      </c>
      <c r="H9" s="16" t="str">
        <f t="shared" si="1"/>
        <v/>
      </c>
      <c r="K9" s="6" t="s">
        <v>63</v>
      </c>
      <c r="L9" s="17" t="s">
        <v>64</v>
      </c>
      <c r="M9" s="17" t="s">
        <v>70</v>
      </c>
      <c r="N9" s="17">
        <v>34</v>
      </c>
      <c r="O9" s="17">
        <v>53</v>
      </c>
      <c r="P9" s="17">
        <v>32</v>
      </c>
      <c r="Q9" s="17">
        <v>34</v>
      </c>
      <c r="R9" s="17">
        <v>69</v>
      </c>
    </row>
    <row r="10" spans="2:18" ht="24.95" customHeight="1">
      <c r="B10" s="6" t="s">
        <v>66</v>
      </c>
      <c r="C10" s="14">
        <v>2021.7</v>
      </c>
      <c r="D10" s="14" t="s">
        <v>67</v>
      </c>
      <c r="E10" s="15">
        <v>30</v>
      </c>
      <c r="F10" s="13"/>
      <c r="G10" s="16" t="str">
        <f t="shared" si="0"/>
        <v/>
      </c>
      <c r="H10" s="16" t="str">
        <f t="shared" si="1"/>
        <v/>
      </c>
      <c r="K10" s="6" t="s">
        <v>68</v>
      </c>
      <c r="L10" s="17" t="s">
        <v>69</v>
      </c>
      <c r="M10" s="17" t="s">
        <v>65</v>
      </c>
      <c r="N10" s="17">
        <v>37</v>
      </c>
      <c r="O10" s="17">
        <v>79</v>
      </c>
      <c r="P10" s="17">
        <v>36</v>
      </c>
      <c r="Q10" s="17">
        <v>41</v>
      </c>
      <c r="R10" s="17">
        <v>58</v>
      </c>
    </row>
    <row r="11" spans="2:18" ht="24.95" customHeight="1">
      <c r="B11" s="6" t="s">
        <v>63</v>
      </c>
      <c r="C11" s="14">
        <v>2021.8</v>
      </c>
      <c r="D11" s="14" t="s">
        <v>71</v>
      </c>
      <c r="E11" s="15">
        <v>10</v>
      </c>
      <c r="F11" s="13"/>
      <c r="G11" s="16" t="str">
        <f t="shared" si="0"/>
        <v/>
      </c>
      <c r="H11" s="16" t="str">
        <f t="shared" si="1"/>
        <v/>
      </c>
      <c r="K11" s="18"/>
    </row>
    <row r="12" spans="2:18" ht="24.95" customHeight="1">
      <c r="B12" s="6" t="s">
        <v>68</v>
      </c>
      <c r="C12" s="14">
        <v>2021.8</v>
      </c>
      <c r="D12" s="14" t="s">
        <v>73</v>
      </c>
      <c r="E12" s="15">
        <v>5</v>
      </c>
      <c r="F12" s="13"/>
      <c r="G12" s="16" t="str">
        <f t="shared" si="0"/>
        <v/>
      </c>
      <c r="H12" s="16" t="str">
        <f t="shared" si="1"/>
        <v/>
      </c>
      <c r="K12" s="17" t="s">
        <v>74</v>
      </c>
      <c r="L12" s="17" t="s">
        <v>75</v>
      </c>
      <c r="M12" s="17" t="s">
        <v>76</v>
      </c>
      <c r="N12" s="17" t="s">
        <v>77</v>
      </c>
      <c r="O12" s="17" t="s">
        <v>78</v>
      </c>
    </row>
    <row r="13" spans="2:18" ht="24.95" customHeight="1">
      <c r="B13" s="6" t="s">
        <v>66</v>
      </c>
      <c r="C13" s="14">
        <v>2021.8</v>
      </c>
      <c r="D13" s="14" t="s">
        <v>79</v>
      </c>
      <c r="E13" s="15">
        <v>10</v>
      </c>
      <c r="F13" s="13"/>
      <c r="G13" s="16" t="str">
        <f t="shared" si="0"/>
        <v/>
      </c>
      <c r="H13" s="16" t="str">
        <f t="shared" si="1"/>
        <v/>
      </c>
      <c r="K13" s="17" t="s">
        <v>17</v>
      </c>
      <c r="L13" s="17" t="s">
        <v>26</v>
      </c>
      <c r="M13" s="17" t="s">
        <v>36</v>
      </c>
      <c r="N13" s="17" t="s">
        <v>107</v>
      </c>
      <c r="O13" s="19">
        <f>IFERROR(INDEX($N$5:$R$10,LOOKUP(1,0/(FIND($L$5:$L$10,$L$13)*($K$5:$K$10=$K$13)*($M$5:$M$10=$M$13)),ROW(M5:M10))-4,MATCH($N$13,$N$4:$R$4,0)),"")</f>
        <v>58</v>
      </c>
    </row>
    <row r="14" spans="2:18" ht="24.95" customHeight="1">
      <c r="B14" s="6" t="s">
        <v>80</v>
      </c>
      <c r="C14" s="14">
        <v>2021.8</v>
      </c>
      <c r="D14" s="14" t="s">
        <v>81</v>
      </c>
      <c r="E14" s="15">
        <v>10</v>
      </c>
      <c r="F14" s="13"/>
      <c r="G14" s="16" t="str">
        <f t="shared" si="0"/>
        <v/>
      </c>
      <c r="H14" s="16" t="str">
        <f t="shared" si="1"/>
        <v/>
      </c>
      <c r="K14" s="20"/>
      <c r="L14" s="21"/>
    </row>
    <row r="15" spans="2:18" ht="24.95" customHeight="1">
      <c r="B15" s="6" t="s">
        <v>82</v>
      </c>
      <c r="C15" s="14">
        <v>2021.9</v>
      </c>
      <c r="D15" s="14" t="s">
        <v>83</v>
      </c>
      <c r="E15" s="15">
        <v>5</v>
      </c>
      <c r="F15" s="13"/>
      <c r="G15" s="16" t="str">
        <f t="shared" si="0"/>
        <v/>
      </c>
      <c r="H15" s="16" t="str">
        <f t="shared" si="1"/>
        <v/>
      </c>
      <c r="K15" s="20"/>
      <c r="L15" s="21"/>
    </row>
    <row r="16" spans="2:18" ht="24.95" customHeight="1">
      <c r="B16" s="6" t="s">
        <v>84</v>
      </c>
      <c r="C16" s="14">
        <v>2021.9</v>
      </c>
      <c r="D16" s="14" t="s">
        <v>85</v>
      </c>
      <c r="E16" s="15">
        <v>20</v>
      </c>
      <c r="F16" s="13"/>
      <c r="G16" s="16" t="str">
        <f t="shared" si="0"/>
        <v/>
      </c>
      <c r="H16" s="16" t="str">
        <f t="shared" si="1"/>
        <v/>
      </c>
      <c r="K16" s="21"/>
      <c r="L16" s="21"/>
    </row>
    <row r="17" spans="2:12" ht="24.95" customHeight="1">
      <c r="B17" s="6" t="s">
        <v>80</v>
      </c>
      <c r="C17" s="14">
        <v>2021.9</v>
      </c>
      <c r="D17" s="14" t="s">
        <v>86</v>
      </c>
      <c r="E17" s="15">
        <v>5</v>
      </c>
      <c r="F17" s="13"/>
      <c r="G17" s="16" t="str">
        <f t="shared" si="0"/>
        <v/>
      </c>
      <c r="H17" s="16" t="str">
        <f t="shared" si="1"/>
        <v/>
      </c>
      <c r="K17" s="21"/>
      <c r="L17" s="21"/>
    </row>
    <row r="18" spans="2:12" ht="24.95" customHeight="1">
      <c r="B18" s="6" t="s">
        <v>82</v>
      </c>
      <c r="C18" s="14">
        <v>2021.9</v>
      </c>
      <c r="D18" s="14" t="s">
        <v>81</v>
      </c>
      <c r="E18" s="15">
        <v>30</v>
      </c>
      <c r="F18" s="13"/>
      <c r="G18" s="16" t="str">
        <f t="shared" si="0"/>
        <v/>
      </c>
      <c r="H18" s="16" t="str">
        <f t="shared" si="1"/>
        <v/>
      </c>
      <c r="K18" s="20"/>
      <c r="L18" s="21"/>
    </row>
    <row r="19" spans="2:12" ht="24.95" customHeight="1">
      <c r="B19" s="6" t="s">
        <v>84</v>
      </c>
      <c r="C19" s="14">
        <v>2021.9</v>
      </c>
      <c r="D19" s="14" t="s">
        <v>83</v>
      </c>
      <c r="E19" s="15">
        <v>10</v>
      </c>
      <c r="F19" s="13"/>
      <c r="G19" s="16" t="str">
        <f t="shared" si="0"/>
        <v/>
      </c>
      <c r="H19" s="16" t="str">
        <f t="shared" si="1"/>
        <v/>
      </c>
      <c r="K19" s="20"/>
      <c r="L19" s="21"/>
    </row>
    <row r="20" spans="2:12" ht="24.95" customHeight="1">
      <c r="K20" s="21"/>
      <c r="L20" s="21"/>
    </row>
  </sheetData>
  <mergeCells count="1">
    <mergeCell ref="B2:C2"/>
  </mergeCells>
  <phoneticPr fontId="1" type="noConversion"/>
  <dataValidations count="4">
    <dataValidation type="list" allowBlank="1" showInputMessage="1" showErrorMessage="1" sqref="K13">
      <formula1>$K$5:$K$10</formula1>
    </dataValidation>
    <dataValidation type="list" allowBlank="1" showInputMessage="1" showErrorMessage="1" sqref="L13">
      <formula1>$L$5:$L$7</formula1>
    </dataValidation>
    <dataValidation type="list" allowBlank="1" showInputMessage="1" showErrorMessage="1" sqref="M13">
      <formula1>$M$5:$M$6</formula1>
    </dataValidation>
    <dataValidation type="list" allowBlank="1" showInputMessage="1" showErrorMessage="1" sqref="N13">
      <formula1>$N$4:$R$4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V8"/>
  <sheetViews>
    <sheetView tabSelected="1" topLeftCell="E1" workbookViewId="0">
      <selection activeCell="P4" sqref="P4"/>
    </sheetView>
  </sheetViews>
  <sheetFormatPr defaultRowHeight="30" customHeight="1"/>
  <sheetData>
    <row r="2" spans="2:22" ht="30" customHeight="1">
      <c r="B2" s="17" t="s">
        <v>11</v>
      </c>
      <c r="C2" s="17" t="s">
        <v>51</v>
      </c>
      <c r="D2" s="17" t="s">
        <v>52</v>
      </c>
      <c r="E2" s="17" t="s">
        <v>53</v>
      </c>
      <c r="F2" s="17" t="s">
        <v>54</v>
      </c>
      <c r="G2" s="17" t="s">
        <v>14</v>
      </c>
      <c r="H2" s="17" t="s">
        <v>56</v>
      </c>
      <c r="I2" s="17" t="s">
        <v>57</v>
      </c>
      <c r="K2" s="17" t="s">
        <v>11</v>
      </c>
      <c r="L2" s="33" t="s">
        <v>35</v>
      </c>
      <c r="N2" s="17" t="s">
        <v>11</v>
      </c>
      <c r="O2" s="17" t="s">
        <v>51</v>
      </c>
      <c r="P2" s="33" t="s">
        <v>35</v>
      </c>
      <c r="R2" s="17" t="s">
        <v>11</v>
      </c>
      <c r="S2" s="17" t="s">
        <v>51</v>
      </c>
      <c r="T2" s="33" t="s">
        <v>35</v>
      </c>
    </row>
    <row r="3" spans="2:22" ht="30" customHeight="1">
      <c r="B3" s="6" t="s">
        <v>48</v>
      </c>
      <c r="C3" s="17" t="s">
        <v>60</v>
      </c>
      <c r="D3" s="17" t="s">
        <v>61</v>
      </c>
      <c r="E3" s="17">
        <v>48</v>
      </c>
      <c r="F3" s="17">
        <v>47</v>
      </c>
      <c r="G3" s="17">
        <v>68</v>
      </c>
      <c r="H3" s="17">
        <v>31</v>
      </c>
      <c r="I3" s="17">
        <v>59</v>
      </c>
      <c r="K3" s="17" t="s">
        <v>48</v>
      </c>
      <c r="L3" s="33">
        <f>IFERROR(INDEX($C$3:$I$8,MATCH($K3,$B$3:$B$8,0),MATCH($L$2,$C$2:$I$2,0)),"")</f>
        <v>31</v>
      </c>
      <c r="N3" s="6" t="s">
        <v>48</v>
      </c>
      <c r="O3" s="17" t="s">
        <v>60</v>
      </c>
      <c r="P3" s="33">
        <f>IFERROR(INDEX($D$3:$I$80,LOOKUP(1,0/(FIND($B$3:$B$8,$N3)*($C$3:$C$8=$O3)),ROW($C$3:$C$8))-2,MATCH($P$2,$D$2:$I$2,0)),"")</f>
        <v>31</v>
      </c>
      <c r="R3" s="6" t="s">
        <v>108</v>
      </c>
      <c r="S3" s="17" t="s">
        <v>105</v>
      </c>
      <c r="T3" s="33">
        <f>IFERROR(INDEX($D$3:$I$80,LOOKUP(1,0/(FIND($B$3:$B$8,$R$3)*($C$3:$C$8=$S$3)),ROW($C$3:$C$8))-2,MATCH($P$2,$D$2:$I$2,0)),"")</f>
        <v>31</v>
      </c>
    </row>
    <row r="4" spans="2:22" ht="30" customHeight="1">
      <c r="B4" s="6" t="s">
        <v>63</v>
      </c>
      <c r="C4" s="17" t="s">
        <v>25</v>
      </c>
      <c r="D4" s="17" t="s">
        <v>65</v>
      </c>
      <c r="E4" s="17">
        <v>57</v>
      </c>
      <c r="F4" s="17">
        <v>35</v>
      </c>
      <c r="G4" s="17">
        <v>80</v>
      </c>
      <c r="H4" s="17">
        <v>57</v>
      </c>
      <c r="I4" s="17">
        <v>74</v>
      </c>
      <c r="K4" s="17" t="s">
        <v>63</v>
      </c>
      <c r="L4" s="33">
        <f t="shared" ref="L4:L8" si="0">IFERROR(INDEX($C$3:$I$8,MATCH($K4,$B$3:$B$8,0),MATCH($L$2,$C$2:$I$2,0)),"")</f>
        <v>57</v>
      </c>
      <c r="N4" s="6" t="s">
        <v>63</v>
      </c>
      <c r="O4" s="17" t="s">
        <v>25</v>
      </c>
      <c r="P4" s="33">
        <f t="shared" ref="P4:P8" si="1">IFERROR(INDEX($D$3:$I$80,LOOKUP(1,0/(FIND($B$3:$B$8,$N4)*($C$3:$C$8=$O4)),ROW($C$3:$C$8))-2,MATCH($P$2,$D$2:$I$2,0)),"")</f>
        <v>57</v>
      </c>
    </row>
    <row r="5" spans="2:22" ht="30" customHeight="1">
      <c r="B5" s="6" t="s">
        <v>68</v>
      </c>
      <c r="C5" s="17" t="s">
        <v>27</v>
      </c>
      <c r="D5" s="17" t="s">
        <v>70</v>
      </c>
      <c r="E5" s="17">
        <v>46</v>
      </c>
      <c r="F5" s="17">
        <v>38</v>
      </c>
      <c r="G5" s="17">
        <v>72</v>
      </c>
      <c r="H5" s="17">
        <v>80</v>
      </c>
      <c r="I5" s="17">
        <v>43</v>
      </c>
      <c r="K5" s="17" t="s">
        <v>68</v>
      </c>
      <c r="L5" s="33">
        <f t="shared" si="0"/>
        <v>80</v>
      </c>
      <c r="N5" s="6" t="s">
        <v>68</v>
      </c>
      <c r="O5" s="17" t="s">
        <v>27</v>
      </c>
      <c r="P5" s="33">
        <f t="shared" si="1"/>
        <v>80</v>
      </c>
    </row>
    <row r="6" spans="2:22" ht="30" customHeight="1">
      <c r="B6" s="6" t="s">
        <v>66</v>
      </c>
      <c r="C6" s="17" t="s">
        <v>25</v>
      </c>
      <c r="D6" s="17" t="s">
        <v>65</v>
      </c>
      <c r="E6" s="17">
        <v>72</v>
      </c>
      <c r="F6" s="17">
        <v>36</v>
      </c>
      <c r="G6" s="17">
        <v>63</v>
      </c>
      <c r="H6" s="17">
        <v>34</v>
      </c>
      <c r="I6" s="17">
        <v>53</v>
      </c>
      <c r="K6" s="17" t="s">
        <v>66</v>
      </c>
      <c r="L6" s="33">
        <f t="shared" si="0"/>
        <v>31</v>
      </c>
      <c r="N6" s="6" t="s">
        <v>66</v>
      </c>
      <c r="O6" s="17" t="s">
        <v>25</v>
      </c>
      <c r="P6" s="33">
        <f t="shared" si="1"/>
        <v>34</v>
      </c>
      <c r="R6" s="17" t="s">
        <v>11</v>
      </c>
      <c r="S6" s="17" t="s">
        <v>51</v>
      </c>
      <c r="T6" s="17" t="s">
        <v>52</v>
      </c>
      <c r="U6" s="17" t="s">
        <v>109</v>
      </c>
      <c r="V6" s="31" t="s">
        <v>103</v>
      </c>
    </row>
    <row r="7" spans="2:22" ht="30" customHeight="1">
      <c r="B7" s="6" t="s">
        <v>63</v>
      </c>
      <c r="C7" s="17" t="s">
        <v>24</v>
      </c>
      <c r="D7" s="17" t="s">
        <v>70</v>
      </c>
      <c r="E7" s="17">
        <v>34</v>
      </c>
      <c r="F7" s="17">
        <v>53</v>
      </c>
      <c r="G7" s="17">
        <v>32</v>
      </c>
      <c r="H7" s="17">
        <v>34</v>
      </c>
      <c r="I7" s="17">
        <v>69</v>
      </c>
      <c r="K7" s="17" t="s">
        <v>63</v>
      </c>
      <c r="L7" s="33">
        <f t="shared" si="0"/>
        <v>57</v>
      </c>
      <c r="N7" s="6" t="s">
        <v>63</v>
      </c>
      <c r="O7" s="17" t="s">
        <v>24</v>
      </c>
      <c r="P7" s="33">
        <f t="shared" si="1"/>
        <v>34</v>
      </c>
      <c r="R7" s="34" t="s">
        <v>106</v>
      </c>
      <c r="S7" s="34" t="s">
        <v>104</v>
      </c>
      <c r="T7" s="34" t="s">
        <v>36</v>
      </c>
      <c r="U7" s="34" t="s">
        <v>107</v>
      </c>
      <c r="V7" s="34">
        <f>IFERROR(INDEX($E$3:$I$8,LOOKUP(1,0/(FIND($B$3:$B$8,$R$7)*($C$3:$C$8=$S$7)*($D$3:$D$8=$T$7)),ROW(D3:D8))-2,MATCH($U$7,$E$2:$I$2,0)),"")</f>
        <v>74</v>
      </c>
    </row>
    <row r="8" spans="2:22" ht="30" customHeight="1">
      <c r="B8" s="6" t="s">
        <v>68</v>
      </c>
      <c r="C8" s="17" t="s">
        <v>60</v>
      </c>
      <c r="D8" s="17" t="s">
        <v>65</v>
      </c>
      <c r="E8" s="17">
        <v>37</v>
      </c>
      <c r="F8" s="17">
        <v>79</v>
      </c>
      <c r="G8" s="17">
        <v>36</v>
      </c>
      <c r="H8" s="17">
        <v>41</v>
      </c>
      <c r="I8" s="17">
        <v>58</v>
      </c>
      <c r="K8" s="17" t="s">
        <v>68</v>
      </c>
      <c r="L8" s="33">
        <f t="shared" si="0"/>
        <v>80</v>
      </c>
      <c r="N8" s="6" t="s">
        <v>68</v>
      </c>
      <c r="O8" s="17" t="s">
        <v>60</v>
      </c>
      <c r="P8" s="33">
        <f t="shared" si="1"/>
        <v>41</v>
      </c>
    </row>
  </sheetData>
  <phoneticPr fontId="1" type="noConversion"/>
  <conditionalFormatting sqref="V7">
    <cfRule type="expression" dxfId="1" priority="2">
      <formula>$V$7&gt;0</formula>
    </cfRule>
  </conditionalFormatting>
  <conditionalFormatting sqref="T3">
    <cfRule type="expression" dxfId="0" priority="1">
      <formula>$T$3&gt;0</formula>
    </cfRule>
  </conditionalFormatting>
  <dataValidations count="7">
    <dataValidation type="list" allowBlank="1" showInputMessage="1" showErrorMessage="1" sqref="P2 T2">
      <formula1>$D$2:$I$2</formula1>
    </dataValidation>
    <dataValidation type="list" allowBlank="1" showInputMessage="1" showErrorMessage="1" sqref="L2">
      <formula1>$C$2:$I$2</formula1>
    </dataValidation>
    <dataValidation type="list" allowBlank="1" showInputMessage="1" showErrorMessage="1" sqref="R3 R7">
      <formula1>$N$3:$N$8</formula1>
    </dataValidation>
    <dataValidation type="list" allowBlank="1" showInputMessage="1" showErrorMessage="1" sqref="S3">
      <formula1>"A,B,C"</formula1>
    </dataValidation>
    <dataValidation type="list" allowBlank="1" showInputMessage="1" showErrorMessage="1" sqref="S7">
      <formula1>$C$3:$C$5</formula1>
    </dataValidation>
    <dataValidation type="list" allowBlank="1" showInputMessage="1" showErrorMessage="1" sqref="T7">
      <formula1>$D$3:$D$4</formula1>
    </dataValidation>
    <dataValidation type="list" allowBlank="1" showInputMessage="1" showErrorMessage="1" sqref="U7">
      <formula1>$E$2:$I$2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orange</cp:lastModifiedBy>
  <dcterms:created xsi:type="dcterms:W3CDTF">2022-03-11T01:49:57Z</dcterms:created>
  <dcterms:modified xsi:type="dcterms:W3CDTF">2022-06-02T10:41:46Z</dcterms:modified>
</cp:coreProperties>
</file>